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<sst xmlns="http://schemas.openxmlformats.org/spreadsheetml/2006/main" count="83" uniqueCount="32">
  <si>
    <t>Power levels at input and ports on Directional Couplers</t>
  </si>
  <si>
    <t>dBm</t>
  </si>
  <si>
    <t>100W =</t>
  </si>
  <si>
    <t>250W =</t>
  </si>
  <si>
    <t>50W =</t>
  </si>
  <si>
    <t>1W =</t>
  </si>
  <si>
    <t>5W =</t>
  </si>
  <si>
    <t>10W =</t>
  </si>
  <si>
    <t>25W =</t>
  </si>
  <si>
    <t>Input power</t>
  </si>
  <si>
    <t>in dBm</t>
  </si>
  <si>
    <t>Equal turns on both windings</t>
  </si>
  <si>
    <t>Coupled Port Loss in dB</t>
  </si>
  <si>
    <t>Coupled Port signal in dBm</t>
  </si>
  <si>
    <t>Coupled Port signal in Watts</t>
  </si>
  <si>
    <t>Power (dBm) = 10 x Log [ Power (Watts) ] + 30 dB</t>
  </si>
  <si>
    <t>120% = Minimum design reserve for load</t>
  </si>
  <si>
    <t>Watts</t>
  </si>
  <si>
    <t>P&lt;watt&gt;</t>
  </si>
  <si>
    <t>P&lt;dBm&gt;</t>
  </si>
  <si>
    <t>P(dBm) = 10 * Log10(P&lt;w&gt;)+30</t>
  </si>
  <si>
    <t>P&lt;watt&gt; = 10^{(P&lt;dBm&gt;)/10 Watt}/1000</t>
  </si>
  <si>
    <t>Additional attenuation to get to 1 dBm Pi pad</t>
  </si>
  <si>
    <t>Z0 =</t>
  </si>
  <si>
    <t>R1</t>
  </si>
  <si>
    <t>R2</t>
  </si>
  <si>
    <t>T Attenuator formula</t>
  </si>
  <si>
    <t>Pi Attenuator Formula</t>
  </si>
  <si>
    <t>R1&lt;ohms&gt;=Z0&lt;ohms&gt;((10^(dB/20)+1))/((10^(dB/20)-1))</t>
  </si>
  <si>
    <t>R2&lt;ohms&gt;=(Z0&lt;ohms&gt;/2)*((10^(dB/10)-1))/((10^(dB/20)))</t>
  </si>
  <si>
    <t>R1&lt;ohms&gt;=Z0&lt;ohms&gt;((10^(dB/20)-1))/((10^(dB/20)+1))</t>
  </si>
  <si>
    <t>R2&lt;ohms&gt;=2*Z0&lt;ohms&gt;*((10^(dB/20)))/((10^(dB/10)-1))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</si>
</sst>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56" applyFont="1" applyFill="1" applyBorder="1" applyAlignment="1" applyProtection="1">
      <alignment horizontal="center"/>
      <protection hidden="1"/>
    </xf>
    <xf numFmtId="0" fontId="0" fillId="0" borderId="0" xfId="0" applyNumberFormat="1" applyAlignment="1">
      <alignment horizontal="center" wrapText="1"/>
    </xf>
    <xf numFmtId="171" fontId="0" fillId="0" borderId="0" xfId="0" applyNumberForma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71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3</xdr:row>
      <xdr:rowOff>142875</xdr:rowOff>
    </xdr:from>
    <xdr:to>
      <xdr:col>31</xdr:col>
      <xdr:colOff>38100</xdr:colOff>
      <xdr:row>8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7900" y="762000"/>
          <a:ext cx="3724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2</xdr:row>
      <xdr:rowOff>19050</xdr:rowOff>
    </xdr:from>
    <xdr:to>
      <xdr:col>24</xdr:col>
      <xdr:colOff>209550</xdr:colOff>
      <xdr:row>8</xdr:row>
      <xdr:rowOff>19050</xdr:rowOff>
    </xdr:to>
    <xdr:pic>
      <xdr:nvPicPr>
        <xdr:cNvPr id="2" name="Picture 5" descr="https://cdn.everythingrf.com/pi-attenuat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0" y="476250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447675</xdr:colOff>
      <xdr:row>3</xdr:row>
      <xdr:rowOff>76200</xdr:rowOff>
    </xdr:from>
    <xdr:to>
      <xdr:col>30</xdr:col>
      <xdr:colOff>571500</xdr:colOff>
      <xdr:row>9</xdr:row>
      <xdr:rowOff>57150</xdr:rowOff>
    </xdr:to>
    <xdr:pic>
      <xdr:nvPicPr>
        <xdr:cNvPr id="3" name="Picture 8" descr="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82950" y="695325"/>
          <a:ext cx="1343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600075</xdr:colOff>
      <xdr:row>2</xdr:row>
      <xdr:rowOff>142875</xdr:rowOff>
    </xdr:from>
    <xdr:to>
      <xdr:col>22</xdr:col>
      <xdr:colOff>0</xdr:colOff>
      <xdr:row>8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600075"/>
          <a:ext cx="3829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F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5" width="5.7109375" style="0" customWidth="1"/>
    <col min="6" max="6" width="2.421875" style="0" customWidth="1"/>
    <col min="9" max="9" width="2.7109375" style="0" customWidth="1"/>
    <col min="10" max="10" width="8.421875" style="0" customWidth="1"/>
    <col min="12" max="12" width="3.57421875" style="0" customWidth="1"/>
    <col min="14" max="14" width="6.140625" style="0" customWidth="1"/>
    <col min="17" max="17" width="10.140625" style="4" customWidth="1"/>
    <col min="19" max="19" width="10.140625" style="0" bestFit="1" customWidth="1"/>
    <col min="21" max="21" width="9.57421875" style="0" bestFit="1" customWidth="1"/>
    <col min="27" max="27" width="9.57421875" style="0" bestFit="1" customWidth="1"/>
  </cols>
  <sheetData>
    <row r="1" ht="20.25">
      <c r="E1" s="12" t="s">
        <v>0</v>
      </c>
    </row>
    <row r="2" spans="19:26" ht="15.75">
      <c r="S2" s="13" t="s">
        <v>27</v>
      </c>
      <c r="Z2" s="13" t="s">
        <v>26</v>
      </c>
    </row>
    <row r="3" ht="12.75"/>
    <row r="4" ht="12.75"/>
    <row r="5" ht="12.75"/>
    <row r="6" ht="12.75"/>
    <row r="7" spans="4:32" ht="12.75">
      <c r="D7" s="8" t="s">
        <v>15</v>
      </c>
      <c r="AF7" s="11"/>
    </row>
    <row r="8" ht="12.75">
      <c r="G8" s="4"/>
    </row>
    <row r="9" spans="4:11" ht="12.75">
      <c r="D9" s="4" t="s">
        <v>20</v>
      </c>
      <c r="K9" s="4" t="s">
        <v>21</v>
      </c>
    </row>
    <row r="10" spans="3:25" ht="12.75">
      <c r="C10" s="2" t="s">
        <v>18</v>
      </c>
      <c r="D10" s="4" t="s">
        <v>19</v>
      </c>
      <c r="G10" s="4"/>
      <c r="J10" s="4" t="s">
        <v>19</v>
      </c>
      <c r="K10" s="2" t="s">
        <v>18</v>
      </c>
      <c r="S10" s="15" t="s">
        <v>28</v>
      </c>
      <c r="Y10" t="s">
        <v>30</v>
      </c>
    </row>
    <row r="11" spans="3:17" ht="12.75">
      <c r="C11" s="2"/>
      <c r="D11" s="4"/>
      <c r="G11" s="4"/>
      <c r="J11" s="4"/>
      <c r="K11" s="2"/>
      <c r="Q11" s="15"/>
    </row>
    <row r="12" spans="3:21" ht="12.75">
      <c r="C12" s="2"/>
      <c r="D12" s="4"/>
      <c r="G12" s="4"/>
      <c r="J12" s="4"/>
      <c r="K12" s="2"/>
      <c r="U12" t="s">
        <v>29</v>
      </c>
    </row>
    <row r="13" spans="3:15" ht="12.75">
      <c r="C13" s="1"/>
      <c r="D13" s="2"/>
      <c r="G13" s="4"/>
      <c r="M13" s="4"/>
      <c r="O13" s="2"/>
    </row>
    <row r="14" spans="3:27" ht="15">
      <c r="C14" s="1">
        <v>250</v>
      </c>
      <c r="D14">
        <f>10*LOG10(C14)+30</f>
        <v>53.979400086720375</v>
      </c>
      <c r="J14">
        <v>35.879</v>
      </c>
      <c r="K14">
        <f>10^((J14)/10)/1000</f>
        <v>3.8716848581879764</v>
      </c>
      <c r="R14" s="14" t="s">
        <v>23</v>
      </c>
      <c r="S14" s="4">
        <v>50</v>
      </c>
      <c r="AA14" t="s">
        <v>31</v>
      </c>
    </row>
    <row r="15" spans="3:27" ht="63.75">
      <c r="C15" s="1" t="s">
        <v>9</v>
      </c>
      <c r="D15" s="1" t="s">
        <v>10</v>
      </c>
      <c r="G15" s="7" t="s">
        <v>11</v>
      </c>
      <c r="H15" s="7" t="s">
        <v>12</v>
      </c>
      <c r="I15" s="4"/>
      <c r="J15" s="7" t="s">
        <v>13</v>
      </c>
      <c r="K15" s="7" t="s">
        <v>14</v>
      </c>
      <c r="M15" s="7" t="s">
        <v>16</v>
      </c>
      <c r="Q15" s="9" t="s">
        <v>22</v>
      </c>
      <c r="S15" s="4" t="s">
        <v>24</v>
      </c>
      <c r="T15" s="4"/>
      <c r="U15" s="4" t="s">
        <v>25</v>
      </c>
      <c r="Y15" s="4" t="s">
        <v>24</v>
      </c>
      <c r="Z15" s="4"/>
      <c r="AA15" s="4" t="s">
        <v>25</v>
      </c>
    </row>
    <row r="16" spans="3:11" ht="12.75">
      <c r="C16" s="1"/>
      <c r="D16" s="2"/>
      <c r="H16" s="3"/>
      <c r="K16" s="2"/>
    </row>
    <row r="17" spans="3:27" ht="12.75">
      <c r="C17" s="1" t="s">
        <v>3</v>
      </c>
      <c r="D17" s="2">
        <v>53.979</v>
      </c>
      <c r="E17" t="s">
        <v>1</v>
      </c>
      <c r="G17" s="4">
        <v>8</v>
      </c>
      <c r="H17" s="5">
        <v>18.1</v>
      </c>
      <c r="I17" s="4"/>
      <c r="J17" s="6">
        <f>+$D$17-H17</f>
        <v>35.879</v>
      </c>
      <c r="K17" s="2">
        <f>10^((J17)/10)/1000</f>
        <v>3.8716848581879764</v>
      </c>
      <c r="M17" s="2">
        <f>1.2*K17</f>
        <v>4.646021829825571</v>
      </c>
      <c r="N17" t="s">
        <v>17</v>
      </c>
      <c r="P17" s="2"/>
      <c r="Q17" s="6">
        <v>35.879</v>
      </c>
      <c r="S17" s="10">
        <f>+$S$14*((10^(Q17/20)+1))/((10^(Q17/20)-1))</f>
        <v>51.633376695568</v>
      </c>
      <c r="U17" s="10">
        <f>+($S$14/2)*((10^(Q17/10)-1))/((10^(Q17/20)))</f>
        <v>1555.16982924564</v>
      </c>
      <c r="Y17" s="10">
        <f>+$S$14*((10^(Q17/20)-1))/((10^(Q17/20)+1))</f>
        <v>48.41829374708685</v>
      </c>
      <c r="AA17" s="10">
        <f>2*$S$14*((10^(Q17/20)))/((10^(Q17/10)-1))</f>
        <v>1.6075414742405754</v>
      </c>
    </row>
    <row r="18" spans="3:27" ht="12.75">
      <c r="C18" s="1"/>
      <c r="D18" s="2"/>
      <c r="G18" s="4">
        <v>10</v>
      </c>
      <c r="H18" s="5">
        <v>20</v>
      </c>
      <c r="I18" s="4"/>
      <c r="J18" s="6">
        <f>+$D$17-H18</f>
        <v>33.979</v>
      </c>
      <c r="K18" s="2">
        <f>10^((J18)/10)/1000</f>
        <v>2.4997697021785097</v>
      </c>
      <c r="M18" s="2">
        <f>1.2*K18</f>
        <v>2.9997236426142115</v>
      </c>
      <c r="N18" t="s">
        <v>17</v>
      </c>
      <c r="P18" s="2"/>
      <c r="Q18" s="6">
        <v>33.979</v>
      </c>
      <c r="S18" s="10">
        <f>+$S$14*((10^(Q18/20)+1))/((10^(Q18/20)-1))</f>
        <v>52.04091225070818</v>
      </c>
      <c r="U18" s="10">
        <f>+($S$14/2)*((10^(Q18/10)-1))/((10^(Q18/20)))</f>
        <v>1249.442401187266</v>
      </c>
      <c r="Y18" s="10">
        <f>+$S$14*((10^(Q18/20)-1))/((10^(Q18/20)+1))</f>
        <v>48.03912713820615</v>
      </c>
      <c r="AA18" s="10">
        <f>2*$S$14*((10^(Q18/20)))/((10^(Q18/10)-1))</f>
        <v>2.0008925562510194</v>
      </c>
    </row>
    <row r="19" spans="3:27" ht="12.75">
      <c r="C19" s="1"/>
      <c r="D19" s="2"/>
      <c r="G19" s="4">
        <v>20</v>
      </c>
      <c r="H19" s="5">
        <v>26.03</v>
      </c>
      <c r="I19" s="4"/>
      <c r="J19" s="6">
        <f>+$D$17-H19</f>
        <v>27.948999999999998</v>
      </c>
      <c r="K19" s="2">
        <f>10^((J19)/10)/1000</f>
        <v>0.6235912317626265</v>
      </c>
      <c r="M19" s="2">
        <f>1.2*K19</f>
        <v>0.7483094781151518</v>
      </c>
      <c r="N19" t="s">
        <v>17</v>
      </c>
      <c r="P19" s="2"/>
      <c r="Q19" s="6">
        <v>27.948999999999998</v>
      </c>
      <c r="S19" s="10">
        <f>+$S$14*((10^(Q19/20)+1))/((10^(Q19/20)-1))</f>
        <v>54.171566738384826</v>
      </c>
      <c r="U19" s="10">
        <f>+($S$14/2)*((10^(Q19/10)-1))/((10^(Q19/20)))</f>
        <v>623.2940895843333</v>
      </c>
      <c r="Y19" s="10">
        <f>+$S$14*((10^(Q19/20)-1))/((10^(Q19/20)+1))</f>
        <v>46.1496713224754</v>
      </c>
      <c r="AA19" s="10">
        <f>2*$S$14*((10^(Q19/20)))/((10^(Q19/10)-1))</f>
        <v>4.010947707954712</v>
      </c>
    </row>
    <row r="20" spans="3:27" ht="12.75">
      <c r="C20" s="1"/>
      <c r="D20" s="2"/>
      <c r="G20" s="4">
        <v>25</v>
      </c>
      <c r="H20" s="5">
        <v>27.97</v>
      </c>
      <c r="I20" s="4"/>
      <c r="J20" s="6">
        <f>+$D$17-H20</f>
        <v>26.009</v>
      </c>
      <c r="K20" s="2">
        <f>10^((J20)/10)/1000</f>
        <v>0.3989330340600861</v>
      </c>
      <c r="M20" s="2">
        <f>1.2*K20</f>
        <v>0.47871964087210334</v>
      </c>
      <c r="N20" t="s">
        <v>17</v>
      </c>
      <c r="P20" s="2"/>
      <c r="Q20" s="6">
        <v>26.009</v>
      </c>
      <c r="S20" s="10">
        <f>+$S$14*((10^(Q20/20)+1))/((10^(Q20/20)-1))</f>
        <v>55.27056219133018</v>
      </c>
      <c r="U20" s="10">
        <f>+($S$14/2)*((10^(Q20/10)-1))/((10^(Q20/20)))</f>
        <v>498.0810305226817</v>
      </c>
      <c r="Y20" s="10">
        <f>+$S$14*((10^(Q20/20)-1))/((10^(Q20/20)+1))</f>
        <v>45.2320349365318</v>
      </c>
      <c r="AA20" s="10">
        <f>2*$S$14*((10^(Q20/20)))/((10^(Q20/10)-1))</f>
        <v>5.0192636273991855</v>
      </c>
    </row>
    <row r="21" spans="3:27" ht="12.75">
      <c r="C21" s="1"/>
      <c r="D21" s="2"/>
      <c r="G21" s="4">
        <v>32</v>
      </c>
      <c r="H21" s="5">
        <v>30.1</v>
      </c>
      <c r="I21" s="4"/>
      <c r="J21" s="6">
        <f>+$D$17-H21</f>
        <v>23.878999999999998</v>
      </c>
      <c r="K21" s="2">
        <f>10^((J21)/10)/1000</f>
        <v>0.24428679967864592</v>
      </c>
      <c r="M21" s="2">
        <f>1.2*K21</f>
        <v>0.29314415961437507</v>
      </c>
      <c r="N21" t="s">
        <v>17</v>
      </c>
      <c r="P21" s="2"/>
      <c r="Q21" s="6">
        <v>23.878999999999998</v>
      </c>
      <c r="S21" s="10">
        <f>+$S$14*((10^(Q21/20)+1))/((10^(Q21/20)-1))</f>
        <v>56.835420956557044</v>
      </c>
      <c r="U21" s="10">
        <f>+($S$14/2)*((10^(Q21/10)-1))/((10^(Q21/20)))</f>
        <v>389.142401014485</v>
      </c>
      <c r="Y21" s="10">
        <f>+$S$14*((10^(Q21/20)-1))/((10^(Q21/20)+1))</f>
        <v>43.986654060518184</v>
      </c>
      <c r="AA21" s="10">
        <f>2*$S$14*((10^(Q21/20)))/((10^(Q21/10)-1))</f>
        <v>6.424383448019438</v>
      </c>
    </row>
    <row r="22" spans="3:27" ht="12.75">
      <c r="C22" s="1"/>
      <c r="D22" s="2"/>
      <c r="G22" s="4"/>
      <c r="H22" s="5"/>
      <c r="I22" s="4"/>
      <c r="J22" s="4"/>
      <c r="K22" s="2"/>
      <c r="S22" s="10"/>
      <c r="U22" s="10"/>
      <c r="Y22" s="10"/>
      <c r="AA22" s="10"/>
    </row>
    <row r="23" spans="3:27" ht="12.75">
      <c r="C23" s="1" t="s">
        <v>2</v>
      </c>
      <c r="D23" s="2">
        <v>50</v>
      </c>
      <c r="E23" t="s">
        <v>1</v>
      </c>
      <c r="G23" s="4">
        <v>8</v>
      </c>
      <c r="H23" s="5">
        <v>18.1</v>
      </c>
      <c r="I23" s="4"/>
      <c r="J23" s="6">
        <f>+$D$23-H23</f>
        <v>31.9</v>
      </c>
      <c r="K23" s="2">
        <f>10^((J23)/10)/1000</f>
        <v>1.5488166189124821</v>
      </c>
      <c r="M23" s="2">
        <f>1.2*K23</f>
        <v>1.8585799426949785</v>
      </c>
      <c r="N23" t="s">
        <v>17</v>
      </c>
      <c r="Q23" s="6">
        <v>31.9</v>
      </c>
      <c r="S23" s="10">
        <f>+$S$14*((10^(Q23/20)+1))/((10^(Q23/20)-1))</f>
        <v>52.60722149203513</v>
      </c>
      <c r="U23" s="10">
        <f>+($S$14/2)*((10^(Q23/10)-1))/((10^(Q23/20)))</f>
        <v>983.2399454630566</v>
      </c>
      <c r="Y23" s="10">
        <f>+$S$14*((10^(Q23/20)-1))/((10^(Q23/20)+1))</f>
        <v>47.521992781513966</v>
      </c>
      <c r="AA23" s="10">
        <f>2*$S$14*((10^(Q23/20)))/((10^(Q23/10)-1))</f>
        <v>2.542614355260582</v>
      </c>
    </row>
    <row r="24" spans="3:27" ht="12.75">
      <c r="C24" s="1"/>
      <c r="D24" s="2"/>
      <c r="G24" s="4">
        <v>10</v>
      </c>
      <c r="H24" s="5">
        <v>20</v>
      </c>
      <c r="I24" s="4"/>
      <c r="J24" s="6">
        <f>+$D$23-H24</f>
        <v>30</v>
      </c>
      <c r="K24" s="2">
        <f>10^((J24)/10)/1000</f>
        <v>1</v>
      </c>
      <c r="M24" s="2">
        <f>1.2*K24</f>
        <v>1.2</v>
      </c>
      <c r="N24" t="s">
        <v>17</v>
      </c>
      <c r="Q24" s="6">
        <v>30</v>
      </c>
      <c r="S24" s="10">
        <f>+$S$14*((10^(Q24/20)+1))/((10^(Q24/20)-1))</f>
        <v>53.26554320337175</v>
      </c>
      <c r="U24" s="10">
        <f>+($S$14/2)*((10^(Q24/10)-1))/((10^(Q24/20)))</f>
        <v>789.7788456270525</v>
      </c>
      <c r="Y24" s="10">
        <f>+$S$14*((10^(Q24/20)-1))/((10^(Q24/20)+1))</f>
        <v>46.93465699682845</v>
      </c>
      <c r="AA24" s="10">
        <f>2*$S$14*((10^(Q24/20)))/((10^(Q24/10)-1))</f>
        <v>3.165443103271652</v>
      </c>
    </row>
    <row r="25" spans="3:27" ht="12.75">
      <c r="C25" s="1"/>
      <c r="D25" s="2"/>
      <c r="G25" s="16">
        <v>20</v>
      </c>
      <c r="H25" s="17">
        <v>26.03</v>
      </c>
      <c r="I25" s="16"/>
      <c r="J25" s="18">
        <f>+$D$23-H25</f>
        <v>23.97</v>
      </c>
      <c r="K25" s="19">
        <f>10^((J25)/10)/1000</f>
        <v>0.24945947269429544</v>
      </c>
      <c r="L25" s="20"/>
      <c r="M25" s="19">
        <f>1.2*K25</f>
        <v>0.29935136723315453</v>
      </c>
      <c r="N25" s="20" t="s">
        <v>17</v>
      </c>
      <c r="O25" s="20"/>
      <c r="P25" s="20"/>
      <c r="Q25" s="18">
        <v>23.97</v>
      </c>
      <c r="R25" s="20"/>
      <c r="S25" s="21">
        <f>+$S$14*((10^(Q25/20)+1))/((10^(Q25/20)-1))</f>
        <v>56.759366384894996</v>
      </c>
      <c r="T25" s="20"/>
      <c r="U25" s="21">
        <f>+($S$14/2)*((10^(Q25/10)-1))/((10^(Q25/20)))</f>
        <v>393.27430103036204</v>
      </c>
      <c r="Y25" s="10">
        <f>+$S$14*((10^(Q25/20)-1))/((10^(Q25/20)+1))</f>
        <v>44.04559386810401</v>
      </c>
      <c r="AA25" s="10">
        <f>2*$S$14*((10^(Q25/20)))/((10^(Q25/10)-1))</f>
        <v>6.35688625839549</v>
      </c>
    </row>
    <row r="26" spans="3:27" ht="12.75">
      <c r="C26" s="1"/>
      <c r="D26" s="2"/>
      <c r="G26" s="4">
        <v>25</v>
      </c>
      <c r="H26" s="5">
        <v>27.97</v>
      </c>
      <c r="I26" s="4"/>
      <c r="J26" s="6">
        <f>+$D$23-H26</f>
        <v>22.03</v>
      </c>
      <c r="K26" s="2">
        <f>10^((J26)/10)/1000</f>
        <v>0.1595879147236735</v>
      </c>
      <c r="M26" s="2">
        <f>1.2*K26</f>
        <v>0.19150549766840821</v>
      </c>
      <c r="N26" t="s">
        <v>17</v>
      </c>
      <c r="Q26" s="6">
        <v>22.03</v>
      </c>
      <c r="S26" s="10">
        <f>+$S$14*((10^(Q26/20)+1))/((10^(Q26/20)-1))</f>
        <v>58.59637448529898</v>
      </c>
      <c r="U26" s="10">
        <f>+($S$14/2)*((10^(Q26/10)-1))/((10^(Q26/20)))</f>
        <v>313.8413023152787</v>
      </c>
      <c r="Y26" s="10">
        <f>+$S$14*((10^(Q26/20)-1))/((10^(Q26/20)+1))</f>
        <v>42.66475566039014</v>
      </c>
      <c r="AA26" s="10">
        <f>2*$S$14*((10^(Q26/20)))/((10^(Q26/10)-1))</f>
        <v>7.965809412454419</v>
      </c>
    </row>
    <row r="27" spans="3:27" ht="12.75">
      <c r="C27" s="1"/>
      <c r="D27" s="2"/>
      <c r="G27" s="4">
        <v>32</v>
      </c>
      <c r="H27" s="5">
        <v>30.1</v>
      </c>
      <c r="I27" s="4"/>
      <c r="J27" s="6">
        <f>+$D$23-H27</f>
        <v>19.9</v>
      </c>
      <c r="K27" s="2">
        <f>10^((J27)/10)/1000</f>
        <v>0.09772372209558104</v>
      </c>
      <c r="M27" s="2">
        <f>1.2*K27</f>
        <v>0.11726846651469724</v>
      </c>
      <c r="N27" t="s">
        <v>17</v>
      </c>
      <c r="Q27" s="6">
        <v>19.9</v>
      </c>
      <c r="S27" s="10">
        <f>+$S$14*((10^(Q27/20)+1))/((10^(Q27/20)-1))</f>
        <v>61.25425150183164</v>
      </c>
      <c r="U27" s="10">
        <f>+($S$14/2)*((10^(Q27/10)-1))/((10^(Q27/20)))</f>
        <v>244.6093250285849</v>
      </c>
      <c r="Y27" s="10">
        <f>+$S$14*((10^(Q27/20)-1))/((10^(Q27/20)+1))</f>
        <v>40.8134935731807</v>
      </c>
      <c r="AA27" s="10">
        <f>2*$S$14*((10^(Q27/20)))/((10^(Q27/10)-1))</f>
        <v>10.220378964325466</v>
      </c>
    </row>
    <row r="28" spans="3:11" ht="12.75">
      <c r="C28" s="1"/>
      <c r="D28" s="2"/>
      <c r="G28" s="4"/>
      <c r="H28" s="5"/>
      <c r="I28" s="4"/>
      <c r="J28" s="4"/>
      <c r="K28" s="2"/>
    </row>
    <row r="29" spans="3:27" ht="12.75">
      <c r="C29" s="1" t="s">
        <v>4</v>
      </c>
      <c r="D29" s="2">
        <v>46.9</v>
      </c>
      <c r="E29" t="s">
        <v>1</v>
      </c>
      <c r="G29" s="4">
        <v>8</v>
      </c>
      <c r="H29" s="5">
        <v>18.1</v>
      </c>
      <c r="I29" s="4"/>
      <c r="J29" s="6">
        <f>+$D$29-H29</f>
        <v>28.799999999999997</v>
      </c>
      <c r="K29" s="2">
        <f>10^((J29)/10)/1000</f>
        <v>0.7585775750291838</v>
      </c>
      <c r="M29" s="2">
        <f>1.2*K29</f>
        <v>0.9102930900350205</v>
      </c>
      <c r="N29" t="s">
        <v>17</v>
      </c>
      <c r="Q29" s="6">
        <v>28.799999999999997</v>
      </c>
      <c r="S29" s="10">
        <f>+$S$14*((10^(Q29/20)+1))/((10^(Q29/20)-1))</f>
        <v>53.76757284985398</v>
      </c>
      <c r="U29" s="10">
        <f>+($S$14/2)*((10^(Q29/10)-1))/((10^(Q29/20)))</f>
        <v>687.6494806976164</v>
      </c>
      <c r="Y29" s="10">
        <f>+$S$14*((10^(Q29/20)-1))/((10^(Q29/20)+1))</f>
        <v>46.49642651680138</v>
      </c>
      <c r="AA29" s="10">
        <f>2*$S$14*((10^(Q29/20)))/((10^(Q29/10)-1))</f>
        <v>3.635573166526302</v>
      </c>
    </row>
    <row r="30" spans="3:27" ht="12.75">
      <c r="C30" s="1"/>
      <c r="D30" s="2"/>
      <c r="G30" s="4">
        <v>10</v>
      </c>
      <c r="H30" s="5">
        <v>20</v>
      </c>
      <c r="I30" s="4"/>
      <c r="J30" s="6">
        <f>+$D$29-H30</f>
        <v>26.9</v>
      </c>
      <c r="K30" s="2">
        <f>10^((J30)/10)/1000</f>
        <v>0.48977881936844625</v>
      </c>
      <c r="M30" s="2">
        <f>1.2*K30</f>
        <v>0.5877345832421355</v>
      </c>
      <c r="N30" t="s">
        <v>17</v>
      </c>
      <c r="Q30" s="6">
        <v>26.9</v>
      </c>
      <c r="S30" s="10">
        <f>+$S$14*((10^(Q30/20)+1))/((10^(Q30/20)-1))</f>
        <v>54.73239554977935</v>
      </c>
      <c r="U30" s="10">
        <f>+($S$14/2)*((10^(Q30/10)-1))/((10^(Q30/20)))</f>
        <v>552.1440375404721</v>
      </c>
      <c r="Y30" s="10">
        <f>+$S$14*((10^(Q30/20)-1))/((10^(Q30/20)+1))</f>
        <v>45.67678748368029</v>
      </c>
      <c r="AA30" s="10">
        <f>2*$S$14*((10^(Q30/20)))/((10^(Q30/10)-1))</f>
        <v>4.527804033049528</v>
      </c>
    </row>
    <row r="31" spans="3:27" ht="12.75">
      <c r="C31" s="1"/>
      <c r="D31" s="2"/>
      <c r="G31" s="4">
        <v>20</v>
      </c>
      <c r="H31" s="5">
        <v>26.03</v>
      </c>
      <c r="I31" s="4"/>
      <c r="J31" s="6">
        <f>+$D$29-H31</f>
        <v>20.869999999999997</v>
      </c>
      <c r="K31" s="2">
        <f>10^((J31)/10)/1000</f>
        <v>0.1221799660164872</v>
      </c>
      <c r="M31" s="2">
        <f>1.2*K31</f>
        <v>0.14661595921978463</v>
      </c>
      <c r="N31" t="s">
        <v>17</v>
      </c>
      <c r="Q31" s="6">
        <v>20.869999999999997</v>
      </c>
      <c r="S31" s="10">
        <f>+$S$14*((10^(Q31/20)+1))/((10^(Q31/20)-1))</f>
        <v>59.94678005784264</v>
      </c>
      <c r="U31" s="10">
        <f>+($S$14/2)*((10^(Q31/10)-1))/((10^(Q31/20)))</f>
        <v>274.07589125136553</v>
      </c>
      <c r="Y31" s="10">
        <f>+$S$14*((10^(Q31/20)-1))/((10^(Q31/20)+1))</f>
        <v>41.7036577709053</v>
      </c>
      <c r="AA31" s="10">
        <f>2*$S$14*((10^(Q31/20)))/((10^(Q31/10)-1))</f>
        <v>9.121561143468668</v>
      </c>
    </row>
    <row r="32" spans="3:27" ht="12.75">
      <c r="C32" s="1"/>
      <c r="D32" s="2"/>
      <c r="G32" s="4">
        <v>25</v>
      </c>
      <c r="H32" s="5">
        <v>27.97</v>
      </c>
      <c r="I32" s="4"/>
      <c r="J32" s="6">
        <f>+$D$29-H32</f>
        <v>18.93</v>
      </c>
      <c r="K32" s="2">
        <f>10^((J32)/10)/1000</f>
        <v>0.07816278045883297</v>
      </c>
      <c r="M32" s="2">
        <f>1.2*K32</f>
        <v>0.09379533655059956</v>
      </c>
      <c r="N32" t="s">
        <v>17</v>
      </c>
      <c r="Q32" s="6">
        <v>18.93</v>
      </c>
      <c r="S32" s="10">
        <f>+$S$14*((10^(Q32/20)+1))/((10^(Q32/20)-1))</f>
        <v>62.75352136546609</v>
      </c>
      <c r="U32" s="10">
        <f>+($S$14/2)*((10^(Q32/10)-1))/((10^(Q32/20)))</f>
        <v>218.1965488267896</v>
      </c>
      <c r="Y32" s="10">
        <f>+$S$14*((10^(Q32/20)-1))/((10^(Q32/20)+1))</f>
        <v>39.83840182354732</v>
      </c>
      <c r="AA32" s="10">
        <f>2*$S$14*((10^(Q32/20)))/((10^(Q32/10)-1))</f>
        <v>11.457559770959385</v>
      </c>
    </row>
    <row r="33" spans="3:27" ht="12.75">
      <c r="C33" s="1"/>
      <c r="D33" s="2"/>
      <c r="G33" s="4">
        <v>32</v>
      </c>
      <c r="H33" s="5">
        <v>30.1</v>
      </c>
      <c r="I33" s="4"/>
      <c r="J33" s="6">
        <f>+$D$29-H33</f>
        <v>16.799999999999997</v>
      </c>
      <c r="K33" s="2">
        <f>10^((J33)/10)/1000</f>
        <v>0.04786300923226381</v>
      </c>
      <c r="M33" s="2">
        <f>1.2*K33</f>
        <v>0.05743561107871657</v>
      </c>
      <c r="N33" t="s">
        <v>17</v>
      </c>
      <c r="Q33" s="6">
        <v>16.799999999999997</v>
      </c>
      <c r="S33" s="10">
        <f>+$S$14*((10^(Q33/20)+1))/((10^(Q33/20)-1))</f>
        <v>66.89671627774564</v>
      </c>
      <c r="U33" s="10">
        <f>+($S$14/2)*((10^(Q33/10)-1))/((10^(Q33/20)))</f>
        <v>169.34414330286927</v>
      </c>
      <c r="Y33" s="10">
        <f>+$S$14*((10^(Q33/20)-1))/((10^(Q33/20)+1))</f>
        <v>37.371042094508134</v>
      </c>
      <c r="AA33" s="10">
        <f>2*$S$14*((10^(Q33/20)))/((10^(Q33/10)-1))</f>
        <v>14.762837091618753</v>
      </c>
    </row>
    <row r="34" spans="3:20" ht="12.75">
      <c r="C34" s="1"/>
      <c r="D34" s="2"/>
      <c r="G34" s="4"/>
      <c r="H34" s="5"/>
      <c r="I34" s="4"/>
      <c r="J34" s="4"/>
      <c r="K34" s="2"/>
      <c r="T34" s="10"/>
    </row>
    <row r="35" spans="3:27" ht="12.75">
      <c r="C35" s="1" t="s">
        <v>8</v>
      </c>
      <c r="D35" s="2">
        <v>43.97</v>
      </c>
      <c r="E35" t="s">
        <v>1</v>
      </c>
      <c r="G35" s="4">
        <v>8</v>
      </c>
      <c r="H35" s="5">
        <v>18.1</v>
      </c>
      <c r="I35" s="4"/>
      <c r="J35" s="6">
        <f>+$D$35-H35</f>
        <v>25.869999999999997</v>
      </c>
      <c r="K35" s="2">
        <f>10^((J35)/10)/1000</f>
        <v>0.3863669770540691</v>
      </c>
      <c r="M35" s="2">
        <f>1.2*K35</f>
        <v>0.4636403724648829</v>
      </c>
      <c r="N35" t="s">
        <v>17</v>
      </c>
      <c r="Q35" s="6">
        <v>25.869999999999997</v>
      </c>
      <c r="S35" s="10">
        <f>+$S$14*((10^(Q35/20)+1))/((10^(Q35/20)-1))</f>
        <v>55.36014267846969</v>
      </c>
      <c r="U35" s="10">
        <f>+($S$14/2)*((10^(Q35/10)-1))/((10^(Q35/20)))</f>
        <v>490.1336330959804</v>
      </c>
      <c r="Y35" s="10">
        <f>+$S$14*((10^(Q35/20)-1))/((10^(Q35/20)+1))</f>
        <v>45.15884315038595</v>
      </c>
      <c r="AA35" s="10">
        <f>2*$S$14*((10^(Q35/20)))/((10^(Q35/10)-1))</f>
        <v>5.100649764041877</v>
      </c>
    </row>
    <row r="36" spans="3:27" ht="12.75">
      <c r="C36" s="1"/>
      <c r="D36" s="2"/>
      <c r="G36" s="4">
        <v>10</v>
      </c>
      <c r="H36" s="5">
        <v>20</v>
      </c>
      <c r="I36" s="4"/>
      <c r="J36" s="6">
        <f>+$D$35-H36</f>
        <v>23.97</v>
      </c>
      <c r="K36" s="2">
        <f>10^((J36)/10)/1000</f>
        <v>0.24945947269429544</v>
      </c>
      <c r="M36" s="2">
        <f>1.2*K36</f>
        <v>0.29935136723315453</v>
      </c>
      <c r="N36" t="s">
        <v>17</v>
      </c>
      <c r="Q36" s="6">
        <v>23.97</v>
      </c>
      <c r="S36" s="10">
        <f>+$S$14*((10^(Q36/20)+1))/((10^(Q36/20)-1))</f>
        <v>56.759366384894996</v>
      </c>
      <c r="U36" s="10">
        <f>+($S$14/2)*((10^(Q36/10)-1))/((10^(Q36/20)))</f>
        <v>393.27430103036204</v>
      </c>
      <c r="Y36" s="10">
        <f>+$S$14*((10^(Q36/20)-1))/((10^(Q36/20)+1))</f>
        <v>44.04559386810401</v>
      </c>
      <c r="AA36" s="10">
        <f>2*$S$14*((10^(Q36/20)))/((10^(Q36/10)-1))</f>
        <v>6.35688625839549</v>
      </c>
    </row>
    <row r="37" spans="3:27" ht="12.75">
      <c r="C37" s="1"/>
      <c r="D37" s="2"/>
      <c r="G37" s="4">
        <v>20</v>
      </c>
      <c r="H37" s="5">
        <v>26.03</v>
      </c>
      <c r="I37" s="4"/>
      <c r="J37" s="6">
        <f>+$D$35-H37</f>
        <v>17.939999999999998</v>
      </c>
      <c r="K37" s="2">
        <f>10^((J37)/10)/1000</f>
        <v>0.06223002851691594</v>
      </c>
      <c r="M37" s="2">
        <f>1.2*K37</f>
        <v>0.07467603422029913</v>
      </c>
      <c r="N37" t="s">
        <v>17</v>
      </c>
      <c r="Q37" s="6">
        <v>17.939999999999998</v>
      </c>
      <c r="S37" s="10">
        <f>+$S$14*((10^(Q37/20)+1))/((10^(Q37/20)-1))</f>
        <v>64.51673532003974</v>
      </c>
      <c r="U37" s="10">
        <f>+($S$14/2)*((10^(Q37/10)-1))/((10^(Q37/20)))</f>
        <v>194.04589973999398</v>
      </c>
      <c r="Y37" s="10">
        <f>+$S$14*((10^(Q37/20)-1))/((10^(Q37/20)+1))</f>
        <v>38.74963585182319</v>
      </c>
      <c r="AA37" s="10">
        <f>2*$S$14*((10^(Q37/20)))/((10^(Q37/10)-1))</f>
        <v>12.883549734108273</v>
      </c>
    </row>
    <row r="38" spans="3:27" ht="12.75">
      <c r="C38" s="1"/>
      <c r="D38" s="2"/>
      <c r="G38" s="4">
        <v>25</v>
      </c>
      <c r="H38" s="5">
        <v>27.97</v>
      </c>
      <c r="I38" s="4"/>
      <c r="J38" s="6">
        <f>+$D$35-H38</f>
        <v>16</v>
      </c>
      <c r="K38" s="2">
        <f>10^((J38)/10)/1000</f>
        <v>0.039810717055349755</v>
      </c>
      <c r="M38" s="2">
        <f>1.2*K38</f>
        <v>0.0477728604664197</v>
      </c>
      <c r="N38" t="s">
        <v>17</v>
      </c>
      <c r="Q38" s="6">
        <v>16</v>
      </c>
      <c r="S38" s="10">
        <f>+$S$14*((10^(Q38/20)+1))/((10^(Q38/20)-1))</f>
        <v>68.83390465158739</v>
      </c>
      <c r="U38" s="10">
        <f>+($S$14/2)*((10^(Q38/10)-1))/((10^(Q38/20)))</f>
        <v>153.7771031388956</v>
      </c>
      <c r="Y38" s="10">
        <f>+$S$14*((10^(Q38/20)-1))/((10^(Q38/20)+1))</f>
        <v>36.319311139679</v>
      </c>
      <c r="AA38" s="10">
        <f>2*$S$14*((10^(Q38/20)))/((10^(Q38/10)-1))</f>
        <v>16.257296755954187</v>
      </c>
    </row>
    <row r="39" spans="3:27" ht="12.75">
      <c r="C39" s="1"/>
      <c r="D39" s="2"/>
      <c r="G39" s="4">
        <v>32</v>
      </c>
      <c r="H39" s="5">
        <v>30.1</v>
      </c>
      <c r="I39" s="4"/>
      <c r="J39" s="6">
        <f>+$D$35-H39</f>
        <v>13.869999999999997</v>
      </c>
      <c r="K39" s="2">
        <f>10^((J39)/10)/1000</f>
        <v>0.024378108183687516</v>
      </c>
      <c r="M39" s="2">
        <f>1.2*K39</f>
        <v>0.02925372982042502</v>
      </c>
      <c r="N39" t="s">
        <v>17</v>
      </c>
      <c r="Q39" s="6">
        <v>13.869999999999997</v>
      </c>
      <c r="S39" s="10">
        <f>+$S$14*((10^(Q39/20)+1))/((10^(Q39/20)-1))</f>
        <v>75.39734667940219</v>
      </c>
      <c r="U39" s="10">
        <f>+($S$14/2)*((10^(Q39/10)-1))/((10^(Q39/20)))</f>
        <v>118.37210554535794</v>
      </c>
      <c r="Y39" s="10">
        <f>+$S$14*((10^(Q39/20)-1))/((10^(Q39/20)+1))</f>
        <v>33.15766548961298</v>
      </c>
      <c r="AA39" s="10">
        <f>2*$S$14*((10^(Q39/20)))/((10^(Q39/10)-1))</f>
        <v>21.11984059489461</v>
      </c>
    </row>
    <row r="40" spans="3:19" ht="12.75">
      <c r="C40" s="1"/>
      <c r="D40" s="2"/>
      <c r="G40" s="4"/>
      <c r="H40" s="5"/>
      <c r="I40" s="4"/>
      <c r="J40" s="4"/>
      <c r="K40" s="2"/>
      <c r="S40" s="10"/>
    </row>
    <row r="41" spans="3:27" ht="12.75">
      <c r="C41" s="1" t="s">
        <v>7</v>
      </c>
      <c r="D41" s="2">
        <v>40</v>
      </c>
      <c r="E41" t="s">
        <v>1</v>
      </c>
      <c r="G41" s="4">
        <v>8</v>
      </c>
      <c r="H41" s="5">
        <v>18.1</v>
      </c>
      <c r="I41" s="4"/>
      <c r="J41" s="6">
        <f>+$D$41-H41</f>
        <v>21.9</v>
      </c>
      <c r="K41" s="2">
        <f>10^((J41)/10)/1000</f>
        <v>0.1548816618912482</v>
      </c>
      <c r="M41" s="2">
        <f>1.2*K41</f>
        <v>0.1858579942694978</v>
      </c>
      <c r="N41" t="s">
        <v>17</v>
      </c>
      <c r="Q41" s="6">
        <v>21.9</v>
      </c>
      <c r="S41" s="10">
        <f>+$S$14*((10^(Q41/20)+1))/((10^(Q41/20)-1))</f>
        <v>58.73732838108797</v>
      </c>
      <c r="U41" s="10">
        <f>+($S$14/2)*((10^(Q41/10)-1))/((10^(Q41/20)))</f>
        <v>309.1198376373823</v>
      </c>
      <c r="Y41" s="10">
        <f>+$S$14*((10^(Q41/20)-1))/((10^(Q41/20)+1))</f>
        <v>42.56237164516562</v>
      </c>
      <c r="AA41" s="10">
        <f>2*$S$14*((10^(Q41/20)))/((10^(Q41/10)-1))</f>
        <v>8.087478367961175</v>
      </c>
    </row>
    <row r="42" spans="7:27" ht="12.75">
      <c r="G42" s="4">
        <v>10</v>
      </c>
      <c r="H42" s="5">
        <v>20</v>
      </c>
      <c r="I42" s="4"/>
      <c r="J42" s="6">
        <f>+$D$41-H42</f>
        <v>20</v>
      </c>
      <c r="K42" s="2">
        <f>10^((J42)/10)/1000</f>
        <v>0.1</v>
      </c>
      <c r="M42" s="2">
        <f>1.2*K42</f>
        <v>0.12</v>
      </c>
      <c r="N42" t="s">
        <v>17</v>
      </c>
      <c r="Q42" s="6">
        <v>20</v>
      </c>
      <c r="S42" s="10">
        <f>+$S$14*((10^(Q42/20)+1))/((10^(Q42/20)-1))</f>
        <v>61.111111111111114</v>
      </c>
      <c r="U42" s="10">
        <f>+($S$14/2)*((10^(Q42/10)-1))/((10^(Q42/20)))</f>
        <v>247.5</v>
      </c>
      <c r="Y42" s="10">
        <f>+$S$14*((10^(Q42/20)-1))/((10^(Q42/20)+1))</f>
        <v>40.90909090909091</v>
      </c>
      <c r="AA42" s="10">
        <f>2*$S$14*((10^(Q42/20)))/((10^(Q42/10)-1))</f>
        <v>10.1010101010101</v>
      </c>
    </row>
    <row r="43" spans="3:27" ht="12.75">
      <c r="C43" s="1"/>
      <c r="D43" s="2"/>
      <c r="G43" s="4">
        <v>20</v>
      </c>
      <c r="H43" s="5">
        <v>26.03</v>
      </c>
      <c r="I43" s="4"/>
      <c r="J43" s="6">
        <f>+$D$41-H43</f>
        <v>13.969999999999999</v>
      </c>
      <c r="K43" s="2">
        <f>10^((J43)/10)/1000</f>
        <v>0.024945947269429537</v>
      </c>
      <c r="M43" s="2">
        <f>1.2*K43</f>
        <v>0.029935136723315443</v>
      </c>
      <c r="N43" t="s">
        <v>17</v>
      </c>
      <c r="Q43" s="6">
        <v>13.969999999999999</v>
      </c>
      <c r="S43" s="10">
        <f>+$S$14*((10^(Q43/20)+1))/((10^(Q43/20)-1))</f>
        <v>75.03384699980295</v>
      </c>
      <c r="U43" s="10">
        <f>+($S$14/2)*((10^(Q43/10)-1))/((10^(Q43/20)))</f>
        <v>119.85938099808946</v>
      </c>
      <c r="Y43" s="10">
        <f>+$S$14*((10^(Q43/20)-1))/((10^(Q43/20)+1))</f>
        <v>33.318297008103094</v>
      </c>
      <c r="AA43" s="10">
        <f>2*$S$14*((10^(Q43/20)))/((10^(Q43/10)-1))</f>
        <v>20.857774995849923</v>
      </c>
    </row>
    <row r="44" spans="7:27" ht="12.75">
      <c r="G44" s="4">
        <v>25</v>
      </c>
      <c r="H44" s="5">
        <v>27.97</v>
      </c>
      <c r="I44" s="4"/>
      <c r="J44" s="6">
        <f>+$D$41-H44</f>
        <v>12.030000000000001</v>
      </c>
      <c r="K44" s="2">
        <f>10^((J44)/10)/1000</f>
        <v>0.015958791472367333</v>
      </c>
      <c r="M44" s="2">
        <f>1.2*K44</f>
        <v>0.0191505497668408</v>
      </c>
      <c r="N44" t="s">
        <v>17</v>
      </c>
      <c r="Q44" s="6">
        <v>12.030000000000001</v>
      </c>
      <c r="S44" s="10">
        <f>+$S$14*((10^(Q44/20)+1))/((10^(Q44/20)-1))</f>
        <v>83.3907028673379</v>
      </c>
      <c r="U44" s="10">
        <f>+($S$14/2)*((10^(Q44/10)-1))/((10^(Q44/20)))</f>
        <v>93.61307620611343</v>
      </c>
      <c r="Y44" s="10">
        <f>+$S$14*((10^(Q44/20)-1))/((10^(Q44/20)+1))</f>
        <v>29.979361176234782</v>
      </c>
      <c r="AA44" s="10">
        <f>2*$S$14*((10^(Q44/20)))/((10^(Q44/10)-1))</f>
        <v>26.70567084555156</v>
      </c>
    </row>
    <row r="45" spans="7:27" ht="12.75">
      <c r="G45" s="4">
        <v>32</v>
      </c>
      <c r="H45" s="5">
        <v>30.1</v>
      </c>
      <c r="I45" s="4"/>
      <c r="J45" s="6">
        <f>+$D$41-H45</f>
        <v>9.899999999999999</v>
      </c>
      <c r="K45" s="2">
        <f>10^((J45)/10)/1000</f>
        <v>0.009772372209558105</v>
      </c>
      <c r="M45" s="2">
        <f>1.2*K45</f>
        <v>0.011726846651469726</v>
      </c>
      <c r="N45" t="s">
        <v>17</v>
      </c>
      <c r="Q45" s="6">
        <v>9.899999999999999</v>
      </c>
      <c r="S45" s="10">
        <f>+$S$14*((10^(Q45/20)+1))/((10^(Q45/20)-1))</f>
        <v>97.03493272467745</v>
      </c>
      <c r="U45" s="10">
        <f>+($S$14/2)*((10^(Q45/10)-1))/((10^(Q45/20)))</f>
        <v>70.15474640387038</v>
      </c>
      <c r="Y45" s="10">
        <f>+$S$14*((10^(Q45/20)-1))/((10^(Q45/20)+1))</f>
        <v>25.763917486225164</v>
      </c>
      <c r="AA45" s="10">
        <f>2*$S$14*((10^(Q45/20)))/((10^(Q45/10)-1))</f>
        <v>35.63550761922614</v>
      </c>
    </row>
    <row r="46" spans="7:11" ht="12.75">
      <c r="G46" s="4"/>
      <c r="H46" s="5"/>
      <c r="I46" s="4"/>
      <c r="J46" s="4"/>
      <c r="K46" s="2"/>
    </row>
    <row r="47" spans="3:27" ht="12.75">
      <c r="C47" s="1" t="s">
        <v>6</v>
      </c>
      <c r="D47" s="2">
        <v>36.99</v>
      </c>
      <c r="E47" t="s">
        <v>1</v>
      </c>
      <c r="G47" s="4">
        <v>8</v>
      </c>
      <c r="H47" s="5">
        <v>18.1</v>
      </c>
      <c r="I47" s="4"/>
      <c r="J47" s="6">
        <f>+$D$47-H47</f>
        <v>18.89</v>
      </c>
      <c r="K47" s="2">
        <f>10^((J47)/10)/1000</f>
        <v>0.07744617978025194</v>
      </c>
      <c r="M47" s="2">
        <f>1.2*K47</f>
        <v>0.09293541573630232</v>
      </c>
      <c r="N47" t="s">
        <v>17</v>
      </c>
      <c r="Q47" s="6">
        <v>18.89</v>
      </c>
      <c r="S47" s="10">
        <f>+$S$14*((10^(Q47/20)+1))/((10^(Q47/20)-1))</f>
        <v>62.81993573131423</v>
      </c>
      <c r="U47" s="10">
        <f>+($S$14/2)*((10^(Q47/10)-1))/((10^(Q47/20)))</f>
        <v>217.16798217766254</v>
      </c>
      <c r="Y47" s="10">
        <f>+$S$14*((10^(Q47/20)-1))/((10^(Q47/20)+1))</f>
        <v>39.796283948660744</v>
      </c>
      <c r="AA47" s="10">
        <f>2*$S$14*((10^(Q47/20)))/((10^(Q47/10)-1))</f>
        <v>11.511825891326744</v>
      </c>
    </row>
    <row r="48" spans="3:27" ht="12.75">
      <c r="C48" s="1"/>
      <c r="D48" s="2"/>
      <c r="G48" s="4">
        <v>10</v>
      </c>
      <c r="H48" s="5">
        <v>20</v>
      </c>
      <c r="I48" s="4"/>
      <c r="J48" s="6">
        <f>+$D$47-H48</f>
        <v>16.990000000000002</v>
      </c>
      <c r="K48" s="2">
        <f>10^((J48)/10)/1000</f>
        <v>0.05000345349769789</v>
      </c>
      <c r="M48" s="2">
        <f>1.2*K48</f>
        <v>0.06000414419723747</v>
      </c>
      <c r="N48" t="s">
        <v>17</v>
      </c>
      <c r="Q48" s="6">
        <v>16.990000000000002</v>
      </c>
      <c r="S48" s="10">
        <f>+$S$14*((10^(Q48/20)+1))/((10^(Q48/20)-1))</f>
        <v>66.47090445817699</v>
      </c>
      <c r="U48" s="10">
        <f>+($S$14/2)*((10^(Q48/10)-1))/((10^(Q48/20)))</f>
        <v>173.24738835764995</v>
      </c>
      <c r="Y48" s="10">
        <f>+$S$14*((10^(Q48/20)-1))/((10^(Q48/20)+1))</f>
        <v>37.61044054354611</v>
      </c>
      <c r="AA48" s="10">
        <f>2*$S$14*((10^(Q48/20)))/((10^(Q48/10)-1))</f>
        <v>14.430231957315444</v>
      </c>
    </row>
    <row r="49" spans="3:27" ht="12.75">
      <c r="C49" s="1"/>
      <c r="D49" s="2"/>
      <c r="G49" s="4">
        <v>20</v>
      </c>
      <c r="H49" s="5">
        <v>26.03</v>
      </c>
      <c r="I49" s="4"/>
      <c r="J49" s="6">
        <f>+$D$47-H49</f>
        <v>10.96</v>
      </c>
      <c r="K49" s="2">
        <f>10^((J49)/10)/1000</f>
        <v>0.012473835142429437</v>
      </c>
      <c r="M49" s="2">
        <f>1.2*K49</f>
        <v>0.014968602170915325</v>
      </c>
      <c r="N49" t="s">
        <v>17</v>
      </c>
      <c r="Q49" s="6">
        <v>10.96</v>
      </c>
      <c r="S49" s="10">
        <f>+$S$14*((10^(Q49/20)+1))/((10^(Q49/20)-1))</f>
        <v>89.49709614670316</v>
      </c>
      <c r="U49" s="10">
        <f>+($S$14/2)*((10^(Q49/10)-1))/((10^(Q49/20)))</f>
        <v>81.21731245849082</v>
      </c>
      <c r="Y49" s="10">
        <f>+$S$14*((10^(Q49/20)-1))/((10^(Q49/20)+1))</f>
        <v>27.933867216228037</v>
      </c>
      <c r="AA49" s="10">
        <f>2*$S$14*((10^(Q49/20)))/((10^(Q49/10)-1))</f>
        <v>30.781614465237563</v>
      </c>
    </row>
    <row r="50" spans="3:27" ht="12.75">
      <c r="C50" s="1"/>
      <c r="D50" s="2"/>
      <c r="G50" s="4">
        <v>25</v>
      </c>
      <c r="H50" s="5">
        <v>27.97</v>
      </c>
      <c r="I50" s="4"/>
      <c r="J50" s="6">
        <f>+$D$47-H50</f>
        <v>9.020000000000003</v>
      </c>
      <c r="K50" s="2">
        <f>10^((J50)/10)/1000</f>
        <v>0.007979946872679772</v>
      </c>
      <c r="M50" s="2">
        <f>1.2*K50</f>
        <v>0.009575936247215725</v>
      </c>
      <c r="N50" t="s">
        <v>17</v>
      </c>
      <c r="Q50" s="6">
        <v>9.020000000000003</v>
      </c>
      <c r="S50" s="10">
        <f>+$S$14*((10^(Q50/20)+1))/((10^(Q50/20)-1))</f>
        <v>104.79812446548382</v>
      </c>
      <c r="U50" s="10">
        <f>+($S$14/2)*((10^(Q50/10)-1))/((10^(Q50/20)))</f>
        <v>61.77206584580684</v>
      </c>
      <c r="Y50" s="10">
        <f>+$S$14*((10^(Q50/20)-1))/((10^(Q50/20)+1))</f>
        <v>23.855388755772978</v>
      </c>
      <c r="AA50" s="10">
        <f>2*$S$14*((10^(Q50/20)))/((10^(Q50/10)-1))</f>
        <v>40.47136785485542</v>
      </c>
    </row>
    <row r="51" spans="3:27" ht="12.75">
      <c r="C51" s="1"/>
      <c r="D51" s="2"/>
      <c r="G51" s="4">
        <v>32</v>
      </c>
      <c r="H51" s="5">
        <v>30.1</v>
      </c>
      <c r="I51" s="4"/>
      <c r="J51" s="6">
        <f>+$D$47-H51</f>
        <v>6.890000000000001</v>
      </c>
      <c r="K51" s="2">
        <f>10^((J51)/10)/1000</f>
        <v>0.004886523593428337</v>
      </c>
      <c r="M51" s="2">
        <f>1.2*K51</f>
        <v>0.0058638283121140045</v>
      </c>
      <c r="N51" t="s">
        <v>17</v>
      </c>
      <c r="Q51" s="6">
        <v>6.890000000000001</v>
      </c>
      <c r="S51" s="10">
        <f>+$S$14*((10^(Q51/20)+1))/((10^(Q51/20)-1))</f>
        <v>132.60719841577884</v>
      </c>
      <c r="U51" s="10">
        <f>+($S$14/2)*((10^(Q51/10)-1))/((10^(Q51/20)))</f>
        <v>43.95429484917262</v>
      </c>
      <c r="Y51" s="10">
        <f>+$S$14*((10^(Q51/20)-1))/((10^(Q51/20)+1))</f>
        <v>18.85267187503244</v>
      </c>
      <c r="AA51" s="10">
        <f>2*$S$14*((10^(Q51/20)))/((10^(Q51/10)-1))</f>
        <v>56.87726327037321</v>
      </c>
    </row>
    <row r="52" spans="3:11" ht="12.75">
      <c r="C52" s="1"/>
      <c r="D52" s="2"/>
      <c r="G52" s="4"/>
      <c r="H52" s="5"/>
      <c r="I52" s="4"/>
      <c r="J52" s="4"/>
      <c r="K52" s="2"/>
    </row>
    <row r="53" spans="3:27" ht="12.75">
      <c r="C53" s="1" t="s">
        <v>5</v>
      </c>
      <c r="D53" s="2">
        <v>30</v>
      </c>
      <c r="E53" t="s">
        <v>1</v>
      </c>
      <c r="G53" s="4">
        <v>8</v>
      </c>
      <c r="H53" s="5">
        <v>18.1</v>
      </c>
      <c r="I53" s="4"/>
      <c r="J53" s="6">
        <f>+$D$53-H53</f>
        <v>11.899999999999999</v>
      </c>
      <c r="K53" s="2">
        <f>10^((J53)/10)/1000</f>
        <v>0.015488166189124818</v>
      </c>
      <c r="M53" s="2">
        <f>1.2*K53</f>
        <v>0.01858579942694978</v>
      </c>
      <c r="N53" t="s">
        <v>17</v>
      </c>
      <c r="Q53" s="6">
        <v>11.899999999999999</v>
      </c>
      <c r="S53" s="10">
        <f>+$S$14*((10^(Q53/20)+1))/((10^(Q53/20)-1))</f>
        <v>84.06573813504768</v>
      </c>
      <c r="U53" s="10">
        <f>+($S$14/2)*((10^(Q53/10)-1))/((10^(Q53/20)))</f>
        <v>92.03508710007112</v>
      </c>
      <c r="Y53" s="10">
        <f>+$S$14*((10^(Q53/20)-1))/((10^(Q53/20)+1))</f>
        <v>29.738631402770377</v>
      </c>
      <c r="AA53" s="10">
        <f>2*$S$14*((10^(Q53/20)))/((10^(Q53/10)-1))</f>
        <v>27.163553366138643</v>
      </c>
    </row>
    <row r="54" spans="3:27" ht="12.75">
      <c r="C54" s="1"/>
      <c r="D54" s="2"/>
      <c r="G54" s="4">
        <v>10</v>
      </c>
      <c r="H54" s="5">
        <v>20</v>
      </c>
      <c r="I54" s="4"/>
      <c r="J54" s="6">
        <f>+$D$53-H54</f>
        <v>10</v>
      </c>
      <c r="K54" s="2">
        <f>10^((J54)/10)/1000</f>
        <v>0.01</v>
      </c>
      <c r="M54" s="2">
        <f>1.2*K54</f>
        <v>0.012</v>
      </c>
      <c r="N54" t="s">
        <v>17</v>
      </c>
      <c r="Q54" s="6">
        <v>10</v>
      </c>
      <c r="S54" s="10">
        <f>+$S$14*((10^(Q54/20)+1))/((10^(Q54/20)-1))</f>
        <v>96.24752955742645</v>
      </c>
      <c r="U54" s="10">
        <f>+($S$14/2)*((10^(Q54/10)-1))/((10^(Q54/20)))</f>
        <v>71.15124735378853</v>
      </c>
      <c r="Y54" s="10">
        <f>+$S$14*((10^(Q54/20)-1))/((10^(Q54/20)+1))</f>
        <v>25.974692664795786</v>
      </c>
      <c r="AA54" s="10">
        <f>2*$S$14*((10^(Q54/20)))/((10^(Q54/10)-1))</f>
        <v>35.13641844631533</v>
      </c>
    </row>
    <row r="55" spans="3:27" ht="12.75">
      <c r="C55" s="1"/>
      <c r="D55" s="2"/>
      <c r="G55" s="4">
        <v>20</v>
      </c>
      <c r="H55" s="5">
        <v>26.03</v>
      </c>
      <c r="I55" s="4"/>
      <c r="J55" s="6">
        <f>+$D$53-H55</f>
        <v>3.969999999999999</v>
      </c>
      <c r="K55" s="2">
        <f>10^((J55)/10)/1000</f>
        <v>0.0024945947269429543</v>
      </c>
      <c r="M55" s="2">
        <f>1.2*K55</f>
        <v>0.002993513672331545</v>
      </c>
      <c r="N55" t="s">
        <v>17</v>
      </c>
      <c r="Q55" s="6">
        <v>3.969999999999999</v>
      </c>
      <c r="S55" s="10">
        <f>+$S$14*((10^(Q55/20)+1))/((10^(Q55/20)-1))</f>
        <v>222.58381561498766</v>
      </c>
      <c r="U55" s="10">
        <f>+($S$14/2)*((10^(Q55/10)-1))/((10^(Q55/20)))</f>
        <v>23.65720615069351</v>
      </c>
      <c r="Y55" s="10">
        <f>+$S$14*((10^(Q55/20)-1))/((10^(Q55/20)+1))</f>
        <v>11.231724072537027</v>
      </c>
      <c r="AA55" s="10">
        <f>2*$S$14*((10^(Q55/20)))/((10^(Q55/10)-1))</f>
        <v>105.67604577122529</v>
      </c>
    </row>
    <row r="56" spans="3:27" ht="12.75">
      <c r="C56" s="1"/>
      <c r="D56" s="2"/>
      <c r="G56" s="4">
        <v>25</v>
      </c>
      <c r="H56" s="5">
        <v>27.97</v>
      </c>
      <c r="I56" s="4"/>
      <c r="J56" s="6">
        <f>+$D$53-H56</f>
        <v>2.030000000000001</v>
      </c>
      <c r="K56" s="2">
        <f>10^((J56)/10)/1000</f>
        <v>0.0015958791472367334</v>
      </c>
      <c r="M56" s="2">
        <f>1.2*K56</f>
        <v>0.00191505497668408</v>
      </c>
      <c r="N56" t="s">
        <v>17</v>
      </c>
      <c r="Q56" s="6">
        <v>2.030000000000001</v>
      </c>
      <c r="S56" s="10">
        <f>+$S$14*((10^(Q56/20)+1))/((10^(Q56/20)-1))</f>
        <v>429.82216936149825</v>
      </c>
      <c r="U56" s="10">
        <f>+($S$14/2)*((10^(Q56/10)-1))/((10^(Q56/20)))</f>
        <v>11.792291229577387</v>
      </c>
      <c r="Y56" s="10">
        <f>+$S$14*((10^(Q56/20)-1))/((10^(Q56/20)+1))</f>
        <v>5.816358899574108</v>
      </c>
      <c r="AA56" s="10">
        <f>2*$S$14*((10^(Q56/20)))/((10^(Q56/10)-1))</f>
        <v>212.00290523096209</v>
      </c>
    </row>
    <row r="57" spans="3:27" ht="12.75">
      <c r="C57" s="1"/>
      <c r="D57" s="2"/>
      <c r="G57" s="4">
        <v>32</v>
      </c>
      <c r="H57" s="5">
        <v>30.1</v>
      </c>
      <c r="I57" s="4"/>
      <c r="J57" s="6">
        <f>+$D$53-H57</f>
        <v>-0.10000000000000142</v>
      </c>
      <c r="K57" s="2">
        <f>10^((J57)/10)/1000</f>
        <v>0.0009772372209558102</v>
      </c>
      <c r="M57" s="2">
        <f>1.2*K57</f>
        <v>0.0011726846651469722</v>
      </c>
      <c r="N57" t="s">
        <v>17</v>
      </c>
      <c r="Q57" s="6">
        <v>-0.10000000000000142</v>
      </c>
      <c r="S57" s="10">
        <f>+$S$14*((10^(Q57/20)+1))/((10^(Q57/20)-1))</f>
        <v>-8685.98557889856</v>
      </c>
      <c r="U57" s="10">
        <f>+($S$14/2)*((10^(Q57/10)-1))/((10^(Q57/20)))</f>
        <v>-0.5756589900740009</v>
      </c>
      <c r="Y57" s="10">
        <f>+$S$14*((10^(Q57/20)-1))/((10^(Q57/20)+1))</f>
        <v>-0.28781995748109634</v>
      </c>
      <c r="AA57" s="10">
        <f>2*$S$14*((10^(Q57/20)))/((10^(Q57/10)-1))</f>
        <v>-4342.84887947051</v>
      </c>
    </row>
    <row r="58" spans="3:10" ht="12.75">
      <c r="C58" s="1"/>
      <c r="D58" s="2"/>
      <c r="G58" s="4"/>
      <c r="H58" s="5"/>
      <c r="I58" s="4"/>
      <c r="J58" s="4"/>
    </row>
    <row r="59" spans="3:10" ht="12.75">
      <c r="C59" s="1"/>
      <c r="D59" s="2"/>
      <c r="G59" s="4"/>
      <c r="H59" s="5"/>
      <c r="I59" s="4"/>
      <c r="J59" s="4"/>
    </row>
    <row r="60" spans="3:16" ht="12.75">
      <c r="C60" s="2" t="s">
        <v>18</v>
      </c>
      <c r="D60" s="4" t="s">
        <v>19</v>
      </c>
      <c r="H60" s="5"/>
      <c r="I60" s="4"/>
      <c r="J60" s="4"/>
      <c r="M60" s="4" t="s">
        <v>19</v>
      </c>
      <c r="P60" s="2" t="s">
        <v>18</v>
      </c>
    </row>
    <row r="61" spans="3:15" ht="12.75">
      <c r="C61" s="1"/>
      <c r="D61" s="2"/>
      <c r="G61" s="4"/>
      <c r="H61" s="5"/>
      <c r="I61" s="4"/>
      <c r="J61" s="4"/>
      <c r="M61" s="4"/>
      <c r="O61" s="2"/>
    </row>
    <row r="62" spans="3:16" ht="12.75">
      <c r="C62" s="1">
        <v>20</v>
      </c>
      <c r="D62">
        <f>10*LOG10(C62)+30</f>
        <v>43.01029995663981</v>
      </c>
      <c r="H62" s="5"/>
      <c r="I62" s="4"/>
      <c r="J62" s="4"/>
      <c r="M62">
        <v>30</v>
      </c>
      <c r="P62">
        <f>10^((M62)/10)/1000</f>
        <v>1</v>
      </c>
    </row>
    <row r="63" spans="3:10" ht="12.75">
      <c r="C63" s="1"/>
      <c r="D63" s="2"/>
      <c r="G63" s="4"/>
      <c r="H63" s="5"/>
      <c r="I63" s="4"/>
      <c r="J63" s="4"/>
    </row>
    <row r="64" spans="3:10" ht="12.75">
      <c r="C64" s="1"/>
      <c r="D64" s="2"/>
      <c r="G64" s="4"/>
      <c r="H64" s="5"/>
      <c r="I64" s="4"/>
      <c r="J64" s="4"/>
    </row>
    <row r="65" spans="3:11" ht="12.75">
      <c r="C65" s="1"/>
      <c r="D65" s="2"/>
      <c r="G65" s="8" t="s">
        <v>15</v>
      </c>
      <c r="H65" s="8"/>
      <c r="I65" s="8"/>
      <c r="J65" s="8"/>
      <c r="K65" s="8"/>
    </row>
    <row r="66" spans="3:10" ht="12.75">
      <c r="C66" s="1"/>
      <c r="D66" s="2"/>
      <c r="G66" s="4"/>
      <c r="H66" s="5"/>
      <c r="I66" s="4"/>
      <c r="J66" s="4"/>
    </row>
    <row r="67" spans="3:14" ht="12.75">
      <c r="C67" s="1"/>
      <c r="D67" s="2"/>
      <c r="G67" s="4" t="s">
        <v>20</v>
      </c>
      <c r="H67" s="5"/>
      <c r="I67" s="4"/>
      <c r="J67" s="4"/>
      <c r="N67" s="4" t="s">
        <v>21</v>
      </c>
    </row>
    <row r="68" spans="3:10" ht="12.75">
      <c r="C68" s="1"/>
      <c r="D68" s="2"/>
      <c r="G68" s="4"/>
      <c r="H68" s="4"/>
      <c r="I68" s="4"/>
      <c r="J68" s="4"/>
    </row>
    <row r="69" ht="12.75">
      <c r="C69" s="1"/>
    </row>
    <row r="70" ht="12.75">
      <c r="C70" s="1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</dc:creator>
  <cp:keywords/>
  <dc:description/>
  <cp:lastModifiedBy>Dick</cp:lastModifiedBy>
  <dcterms:created xsi:type="dcterms:W3CDTF">2019-06-24T23:05:41Z</dcterms:created>
  <dcterms:modified xsi:type="dcterms:W3CDTF">2019-07-01T19:17:30Z</dcterms:modified>
  <cp:category/>
  <cp:version/>
  <cp:contentType/>
  <cp:contentStatus/>
</cp:coreProperties>
</file>